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vedmenu" sheetId="1" r:id="rId1"/>
    <sheet name="Maltdosering" sheetId="2" r:id="rId2"/>
    <sheet name="Farveberegning" sheetId="3" r:id="rId3"/>
    <sheet name="Humledosering-Alfasyre" sheetId="4" r:id="rId4"/>
    <sheet name="Humledosering-Urtmængde" sheetId="5" r:id="rId5"/>
    <sheet name="Humledosering-bestemt IBU" sheetId="6" r:id="rId6"/>
    <sheet name="Humledosering-beregning af IBU" sheetId="7" r:id="rId7"/>
    <sheet name="Eftergydningsvand" sheetId="8" r:id="rId8"/>
    <sheet name="Bryghusudbytte" sheetId="9" r:id="rId9"/>
    <sheet name="Ekstraktindhold efter gæring" sheetId="10" r:id="rId10"/>
    <sheet name="Forgæringsgrad" sheetId="11" r:id="rId11"/>
    <sheet name="Alkoholprocent" sheetId="12" r:id="rId12"/>
    <sheet name="Sukkerdocering" sheetId="13" r:id="rId13"/>
    <sheet name="Brygvand" sheetId="14" r:id="rId14"/>
    <sheet name="Kavent" sheetId="15" r:id="rId15"/>
    <sheet name="Dekoktion" sheetId="16" r:id="rId16"/>
    <sheet name="Ark17" sheetId="17" r:id="rId17"/>
    <sheet name="Ark18" sheetId="18" r:id="rId18"/>
    <sheet name="Ark19" sheetId="19" r:id="rId19"/>
    <sheet name="Ark20" sheetId="20" r:id="rId20"/>
  </sheets>
  <definedNames/>
  <calcPr fullCalcOnLoad="1"/>
</workbook>
</file>

<file path=xl/sharedStrings.xml><?xml version="1.0" encoding="utf-8"?>
<sst xmlns="http://schemas.openxmlformats.org/spreadsheetml/2006/main" count="129" uniqueCount="81">
  <si>
    <t>OG</t>
  </si>
  <si>
    <t>Brygvolume</t>
  </si>
  <si>
    <t>Ekstraktudbytte</t>
  </si>
  <si>
    <t>Mæskeeffektiviet</t>
  </si>
  <si>
    <t>Resultat</t>
  </si>
  <si>
    <t>Plato</t>
  </si>
  <si>
    <t xml:space="preserve"> kg malt</t>
  </si>
  <si>
    <t>Maltdosering</t>
  </si>
  <si>
    <t xml:space="preserve"> Mæskeeffektivitet = </t>
  </si>
  <si>
    <t>Bryghusudbytte</t>
  </si>
  <si>
    <t>Antal liter urt</t>
  </si>
  <si>
    <t>Kg. malt</t>
  </si>
  <si>
    <t>Ekstraktudbudytte</t>
  </si>
  <si>
    <t>Mæskeeffektivitet</t>
  </si>
  <si>
    <t>Tilbage til menuen</t>
  </si>
  <si>
    <r>
      <t>Bryghusudbytte</t>
    </r>
    <r>
      <rPr>
        <sz val="10"/>
        <rFont val="Arial"/>
        <family val="2"/>
      </rPr>
      <t xml:space="preserve">
Beregning af mæskeeffektivitet
Mæskeeffektivitet = (OG x Antal l. urt) / (Antal kg. malt x Ekstraktudbytte)</t>
    </r>
  </si>
  <si>
    <t>Congress-urt</t>
  </si>
  <si>
    <t>Öshsle</t>
  </si>
  <si>
    <t>Malttildeling Kg.</t>
  </si>
  <si>
    <t>Farveværdi</t>
  </si>
  <si>
    <t>EBC</t>
  </si>
  <si>
    <t>Humledosering-Alfasyre</t>
  </si>
  <si>
    <t>Farveberegning</t>
  </si>
  <si>
    <r>
      <t xml:space="preserve">Humledosering - Alfasyre
</t>
    </r>
    <r>
      <rPr>
        <sz val="10"/>
        <rFont val="Arial"/>
        <family val="2"/>
      </rPr>
      <t xml:space="preserve">Humle med andet alfasyre-indhold end i opskriften.
Gram ny humle = (Gram humle i opskrift x Alfasyre i opskriftens humle) / alfasyre i ny humle.
Gram humle i opskrift  = 50
% alfasyre i opskrift    = 5,7
% alfasyre i ny humle = 4,8
</t>
    </r>
    <r>
      <rPr>
        <b/>
        <sz val="10"/>
        <rFont val="Arial"/>
        <family val="2"/>
      </rPr>
      <t xml:space="preserve">
</t>
    </r>
  </si>
  <si>
    <t>Humle i opskrift</t>
  </si>
  <si>
    <t>Alfasyre i opskrift</t>
  </si>
  <si>
    <t>Alfasye i ny humle</t>
  </si>
  <si>
    <t>Alfasyre i ny humle</t>
  </si>
  <si>
    <t>Humledosering-Urtmængde</t>
  </si>
  <si>
    <t>Gram humle</t>
  </si>
  <si>
    <t>Forventet urtmængde</t>
  </si>
  <si>
    <t>Aktuel urtmængde</t>
  </si>
  <si>
    <t>Humledosering-bestemt IBU</t>
  </si>
  <si>
    <t>Volumen i liter</t>
  </si>
  <si>
    <t>IBU</t>
  </si>
  <si>
    <t>Procent udnyttelse</t>
  </si>
  <si>
    <t>IBU værdi</t>
  </si>
  <si>
    <t>Procent alfasyre</t>
  </si>
  <si>
    <t>Humledosering-beregning af IBU</t>
  </si>
  <si>
    <t xml:space="preserve">Vægt af humlen </t>
  </si>
  <si>
    <t>Alfasyre i humlen</t>
  </si>
  <si>
    <t>Dekoktion</t>
  </si>
  <si>
    <t>Eftergydningsvand</t>
  </si>
  <si>
    <t>Forventet ølmængde</t>
  </si>
  <si>
    <t>Mæskevand</t>
  </si>
  <si>
    <t>Tab i mask</t>
  </si>
  <si>
    <t>Eftergydningsvand Liter</t>
  </si>
  <si>
    <t>Maltmængde Kg.</t>
  </si>
  <si>
    <t>Kavent</t>
  </si>
  <si>
    <t>Ekstraktindhold efter gæring</t>
  </si>
  <si>
    <t>Öschle</t>
  </si>
  <si>
    <t>Forgæringsgrad</t>
  </si>
  <si>
    <r>
      <t xml:space="preserve">Ekstraktindhold efter gæring (FG)
</t>
    </r>
    <r>
      <rPr>
        <sz val="10"/>
        <rFont val="Arial"/>
        <family val="2"/>
      </rPr>
      <t>Beregning af det forventede ekstraktindhold efter gæring.
En ale på 48 Ö forgæret med samme gærstamme, med en forgæringsgrad på 72% - hvad vil den forventede FG være?
48 Ö x 0,72 = 35.
Forventet FG vil være 48 - 35 = 13 Ö</t>
    </r>
  </si>
  <si>
    <t>I tal</t>
  </si>
  <si>
    <r>
      <t xml:space="preserve">Beregning af Forgæringsgrad (Attenuation)
</t>
    </r>
    <r>
      <rPr>
        <sz val="10"/>
        <rFont val="Arial"/>
        <family val="2"/>
      </rPr>
      <t xml:space="preserve">Beregning af forgæringsgrad skal bruges til at afgøre, om øllet er færdig-gæret. 
Forgæringsgraden beregnes på baggrund af urtstyrken </t>
    </r>
    <r>
      <rPr>
        <b/>
        <sz val="10"/>
        <rFont val="Arial"/>
        <family val="2"/>
      </rPr>
      <t>inden</t>
    </r>
    <r>
      <rPr>
        <sz val="10"/>
        <rFont val="Arial"/>
        <family val="2"/>
      </rPr>
      <t xml:space="preserve"> gæring </t>
    </r>
    <r>
      <rPr>
        <b/>
        <sz val="10"/>
        <rFont val="Arial"/>
        <family val="2"/>
      </rPr>
      <t>OG</t>
    </r>
    <r>
      <rPr>
        <sz val="10"/>
        <rFont val="Arial"/>
        <family val="2"/>
      </rPr>
      <t xml:space="preserve"> og urtstyrken </t>
    </r>
    <r>
      <rPr>
        <b/>
        <sz val="10"/>
        <rFont val="Arial"/>
        <family val="2"/>
      </rPr>
      <t xml:space="preserve">efter </t>
    </r>
    <r>
      <rPr>
        <sz val="10"/>
        <rFont val="Arial"/>
        <family val="2"/>
      </rPr>
      <t xml:space="preserve">gæring </t>
    </r>
    <r>
      <rPr>
        <b/>
        <sz val="10"/>
        <rFont val="Arial"/>
        <family val="2"/>
      </rPr>
      <t>FG</t>
    </r>
    <r>
      <rPr>
        <sz val="10"/>
        <rFont val="Arial"/>
        <family val="2"/>
      </rPr>
      <t xml:space="preserve">.
Forgæringsgraden sammenlignes med  den angivne forgæringsgrad for gæren.
Målt i Öschle (OG - FG) / OG x 100 =forgæringsgrad.
</t>
    </r>
  </si>
  <si>
    <t>Original gravity (OG)</t>
  </si>
  <si>
    <t>Final gravity (FG)</t>
  </si>
  <si>
    <t>Forgæringsgrad i procent</t>
  </si>
  <si>
    <t>Alkoholprocent</t>
  </si>
  <si>
    <r>
      <t xml:space="preserve">Beregning af Alkoholprocent
</t>
    </r>
    <r>
      <rPr>
        <sz val="10"/>
        <rFont val="Arial"/>
        <family val="2"/>
      </rPr>
      <t>Ved beregning af alkoholprocenten anvendes ekstraksindholdet før gæring (OG) og ekstraksindholdet efter gæring (FG). 
Forskellen mellem de to værdier gange med konstanten på 0,132 giver alkoholprocenten.
Målt i Öschle (OG - FG) * 0,132 = alkoholprocent.</t>
    </r>
  </si>
  <si>
    <t>Procent</t>
  </si>
  <si>
    <t>Sukkerdocering</t>
  </si>
  <si>
    <t xml:space="preserve">Justering af Brygvandet med fosforsyre
</t>
  </si>
  <si>
    <t>Bryggeri-regning</t>
  </si>
  <si>
    <r>
      <t xml:space="preserve">Beregning af maltdosering i forhold til liter urt, vi ønsker forgæret.
</t>
    </r>
    <r>
      <rPr>
        <sz val="10"/>
        <rFont val="Arial"/>
        <family val="2"/>
      </rPr>
      <t>Generel formel: (OG x brygvol.) / (ekstraktudbytte x mæskeeffektivitet)</t>
    </r>
    <r>
      <rPr>
        <sz val="10"/>
        <rFont val="Arial"/>
        <family val="0"/>
      </rPr>
      <t xml:space="preserve">
Vi måler plato med et refraktometer, resultatet genereres automatisk i Öschle. OG !</t>
    </r>
  </si>
  <si>
    <r>
      <t xml:space="preserve">Humledosering-Urtmængde
</t>
    </r>
    <r>
      <rPr>
        <sz val="10"/>
        <rFont val="Arial"/>
        <family val="2"/>
      </rPr>
      <t xml:space="preserve">Anden urtmængde en i opskrift.
Gram humle = (Gram humle i forventet urtmængde / forventet urtmængde) x aktuel urtmængde.
Gram humle i forventet urtmængde = 50
Forventet urtmængde i liter.           = 25
Aktuel urtmængde i liter.               = 40
</t>
    </r>
  </si>
  <si>
    <r>
      <t xml:space="preserve">Humledosering-bestemt IBU
</t>
    </r>
    <r>
      <rPr>
        <sz val="10"/>
        <rFont val="Arial"/>
        <family val="2"/>
      </rPr>
      <t>Humledosering for at opnå et bestemt IBU
Vægten af humlen i gram = (Volumen x IBU x 10) / (procent udnyttelse x procent alfasyre i humlen)
Volumen i liter                 = 40
IBU                                = 34
Procent udnyttelse          = 30
Procent alfasye i humlen =  5,7</t>
    </r>
  </si>
  <si>
    <r>
      <t xml:space="preserve">Humledosering-beregning af IBU
</t>
    </r>
    <r>
      <rPr>
        <sz val="10"/>
        <rFont val="Arial"/>
        <family val="2"/>
      </rPr>
      <t>Beregning af IBU-indhold
IBU = (Vægt af humle i gram X Udnyttelse x Procent alfasyre i humlen) / (Volumen x 10)
Vægt af humle i gram         = 50
Procent udnyttelse             = 30
Procent alfasyre i humlen   = 5,7
Volumen i liter                   = 40</t>
    </r>
  </si>
  <si>
    <r>
      <t xml:space="preserve">Eftergydningsvand
</t>
    </r>
    <r>
      <rPr>
        <sz val="10"/>
        <rFont val="Arial"/>
        <family val="2"/>
      </rPr>
      <t xml:space="preserve">Beregning af den mængde eftergydningsvand, der skal anvendes ved siningen.
Eftergydningsvand = Forventet ølmængde - (Mæskevand - tab i mask)
Der skal anvendes 3 liter mæskevand pr. kg. malt. Ved sining er det ikke alt mæskevandet, der sies fra som stam-urt. Der optages ca. 1 liter vand i masken pr. kg. malt.
Forventet ølmængde i liter       = 40
Mæskevand i liter                   = 30
Tab i mask (kg. malt x 1 Liter) = 10
</t>
    </r>
  </si>
  <si>
    <r>
      <t xml:space="preserve">Sukkerdocering
</t>
    </r>
    <r>
      <rPr>
        <sz val="10"/>
        <rFont val="Arial"/>
        <family val="2"/>
      </rPr>
      <t>Der tilsættes 4 gram sukker pr. liter øl, hvilket giver en god kulsyredannelse til stort set alle øltyper. Der anvendes almindeligt husholdningssukker.
Som alternativ vil det også være muligt at tilsætte steril CO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(Carbonering)</t>
    </r>
    <r>
      <rPr>
        <vertAlign val="superscript"/>
        <sz val="10"/>
        <rFont val="Arial"/>
        <family val="2"/>
      </rPr>
      <t xml:space="preserve">
</t>
    </r>
    <r>
      <rPr>
        <vertAlign val="superscript"/>
        <sz val="14"/>
        <rFont val="Arial"/>
        <family val="2"/>
      </rPr>
      <t>eks. 0,6 bar ved 6 grader celsius  0,8 bar ved 8 grader osv.</t>
    </r>
    <r>
      <rPr>
        <vertAlign val="superscript"/>
        <sz val="10"/>
        <rFont val="Arial"/>
        <family val="2"/>
      </rPr>
      <t xml:space="preserve">
</t>
    </r>
  </si>
  <si>
    <r>
      <t>Beregning af farven.</t>
    </r>
    <r>
      <rPr>
        <sz val="10"/>
        <rFont val="Arial"/>
        <family val="2"/>
      </rPr>
      <t xml:space="preserve">
Der skal brygges en pale ale på 56 öshsle af følgende maltmængder.
</t>
    </r>
    <r>
      <rPr>
        <i/>
        <sz val="10"/>
        <rFont val="Arial"/>
        <family val="2"/>
      </rPr>
      <t>Eksempel!</t>
    </r>
    <r>
      <rPr>
        <sz val="10"/>
        <rFont val="Arial"/>
        <family val="2"/>
      </rPr>
      <t xml:space="preserve">
6,8 kg. pale alemalt  6 EBC   pale ale udgør 85% af malttildelingen
1,2 kg. carahell       25 EBC  carahell udgør 15% af malttildelingen.
I congress-urten hvor urtstyrken er 34,3%, vil farven være:
(0,85 x 6 EBC) + (0,15 x 25 EBC) = 5,1 + 3,75 = 8,85 EBC
I en pale ale, der har en urtstyrke på 56 Õ, vil farven være
(56 Õ / 34,3 Õ) * 8,85 EBC = 14,4 EBC</t>
    </r>
  </si>
  <si>
    <t>Basis Malt</t>
  </si>
  <si>
    <t>Malt 1</t>
  </si>
  <si>
    <t>Malt 2</t>
  </si>
  <si>
    <t>Malt 3</t>
  </si>
  <si>
    <t>Malt 4</t>
  </si>
  <si>
    <t>Malttype</t>
  </si>
  <si>
    <t>Vægt</t>
  </si>
  <si>
    <t>pils</t>
  </si>
  <si>
    <t>Carehel</t>
  </si>
  <si>
    <t>black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</si>
</sst>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20"/>
      <name val="Bookman Old Style"/>
      <family val="1"/>
    </font>
    <font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173" fontId="0" fillId="0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43" applyFill="1" applyAlignment="1" applyProtection="1">
      <alignment/>
      <protection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/>
    </xf>
    <xf numFmtId="10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173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9" fontId="0" fillId="0" borderId="10" xfId="56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2" fontId="0" fillId="0" borderId="10" xfId="0" applyNumberFormat="1" applyFill="1" applyBorder="1" applyAlignment="1" applyProtection="1">
      <alignment/>
      <protection/>
    </xf>
    <xf numFmtId="9" fontId="0" fillId="33" borderId="0" xfId="0" applyNumberFormat="1" applyFill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1" fillId="0" borderId="14" xfId="0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8.00390625" style="0" customWidth="1"/>
    <col min="3" max="3" width="4.7109375" style="0" customWidth="1"/>
    <col min="4" max="4" width="28.00390625" style="0" customWidth="1"/>
  </cols>
  <sheetData>
    <row r="1" spans="1:12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6.25" thickBot="1">
      <c r="A2" s="4"/>
      <c r="B2" s="26" t="s">
        <v>63</v>
      </c>
      <c r="C2" s="27"/>
      <c r="D2" s="28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8"/>
      <c r="D3" s="4"/>
      <c r="E3" s="8"/>
      <c r="F3" s="8"/>
      <c r="G3" s="8"/>
      <c r="H3" s="4"/>
      <c r="I3" s="4"/>
      <c r="J3" s="4"/>
      <c r="K3" s="4"/>
      <c r="L3" s="4"/>
    </row>
    <row r="4" spans="1:12" ht="12.75">
      <c r="A4" s="4"/>
      <c r="B4" s="9" t="s">
        <v>7</v>
      </c>
      <c r="C4" s="8"/>
      <c r="D4" s="9" t="s">
        <v>42</v>
      </c>
      <c r="E4" s="8"/>
      <c r="F4" s="8"/>
      <c r="G4" s="8"/>
      <c r="H4" s="4"/>
      <c r="I4" s="4"/>
      <c r="J4" s="4"/>
      <c r="K4" s="4"/>
      <c r="L4" s="4"/>
    </row>
    <row r="5" spans="1:12" ht="12.75">
      <c r="A5" s="4"/>
      <c r="B5" s="4"/>
      <c r="C5" s="8"/>
      <c r="D5" s="8"/>
      <c r="E5" s="8"/>
      <c r="F5" s="8"/>
      <c r="G5" s="8"/>
      <c r="H5" s="4"/>
      <c r="I5" s="4"/>
      <c r="J5" s="4"/>
      <c r="K5" s="4"/>
      <c r="L5" s="4"/>
    </row>
    <row r="6" spans="1:12" ht="12.75">
      <c r="A6" s="4"/>
      <c r="B6" s="9" t="s">
        <v>9</v>
      </c>
      <c r="C6" s="8"/>
      <c r="D6" s="9" t="s">
        <v>49</v>
      </c>
      <c r="E6" s="8"/>
      <c r="F6" s="8"/>
      <c r="G6" s="8"/>
      <c r="H6" s="4"/>
      <c r="I6" s="4"/>
      <c r="J6" s="4"/>
      <c r="K6" s="4"/>
      <c r="L6" s="4"/>
    </row>
    <row r="7" spans="1:12" ht="12.75">
      <c r="A7" s="4"/>
      <c r="B7" s="4"/>
      <c r="C7" s="8"/>
      <c r="D7" s="8"/>
      <c r="E7" s="8"/>
      <c r="F7" s="8"/>
      <c r="G7" s="8"/>
      <c r="H7" s="4"/>
      <c r="I7" s="4"/>
      <c r="J7" s="4"/>
      <c r="K7" s="4"/>
      <c r="L7" s="4"/>
    </row>
    <row r="8" spans="1:12" ht="12.75">
      <c r="A8" s="4"/>
      <c r="B8" s="9" t="s">
        <v>22</v>
      </c>
      <c r="C8" s="4"/>
      <c r="D8" s="9" t="s">
        <v>51</v>
      </c>
      <c r="E8" s="4"/>
      <c r="F8" s="4"/>
      <c r="G8" s="4"/>
      <c r="H8" s="4"/>
      <c r="I8" s="4"/>
      <c r="J8" s="4"/>
      <c r="K8" s="4"/>
      <c r="L8" s="4"/>
    </row>
    <row r="9" spans="1:12" ht="12.75">
      <c r="A9" s="4"/>
      <c r="B9" s="4"/>
      <c r="C9" s="4"/>
      <c r="D9" s="8"/>
      <c r="E9" s="4"/>
      <c r="F9" s="4"/>
      <c r="G9" s="4"/>
      <c r="H9" s="4"/>
      <c r="I9" s="4"/>
      <c r="J9" s="4"/>
      <c r="K9" s="4"/>
      <c r="L9" s="4"/>
    </row>
    <row r="10" spans="1:12" ht="12.75">
      <c r="A10" s="4"/>
      <c r="B10" s="9" t="s">
        <v>21</v>
      </c>
      <c r="C10" s="4"/>
      <c r="D10" s="9" t="s">
        <v>58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4"/>
      <c r="B12" s="9" t="s">
        <v>28</v>
      </c>
      <c r="C12" s="4"/>
      <c r="D12" s="9" t="s">
        <v>61</v>
      </c>
      <c r="E12" s="4"/>
      <c r="F12" s="4"/>
      <c r="G12" s="4"/>
      <c r="H12" s="4"/>
      <c r="I12" s="4"/>
      <c r="J12" s="4"/>
      <c r="K12" s="4"/>
      <c r="L12" s="4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9" t="s">
        <v>32</v>
      </c>
      <c r="C14" s="4"/>
      <c r="D14" s="9"/>
      <c r="E14" s="4"/>
      <c r="F14" s="4"/>
      <c r="G14" s="4"/>
      <c r="H14" s="4"/>
      <c r="I14" s="4"/>
      <c r="J14" s="4"/>
      <c r="K14" s="4"/>
      <c r="L14" s="4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/>
      <c r="B16" s="9" t="s">
        <v>38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9" t="s">
        <v>48</v>
      </c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9" t="s">
        <v>41</v>
      </c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</sheetData>
  <sheetProtection/>
  <mergeCells count="1">
    <mergeCell ref="B2:D2"/>
  </mergeCells>
  <hyperlinks>
    <hyperlink ref="B4" location="Maltdosering!A1" display="Maltdosering"/>
    <hyperlink ref="B6" location="Bryghusudbytte!A1" display="Bryghusudbytte"/>
    <hyperlink ref="B8" location="Farveberegning!A1" display="Farveberegning"/>
    <hyperlink ref="B10" location="'Humledosering-Alfasyre'!A1" display="Humledosering-Alfasyre"/>
    <hyperlink ref="B12" location="'Humledosering-Urtmængde'!A1" display="Humledosering-Urtmængde"/>
    <hyperlink ref="B14" location="'Humledosering-bestemt IBU'!A1" display="Humledosering-bestemt IBU"/>
    <hyperlink ref="B16" location="'Humledosering-beregning af IBU'!A1" display="Humledosering-beregning af IBU"/>
    <hyperlink ref="D26" location="Dekoktion!A1" display="Dekoktion"/>
    <hyperlink ref="D4" location="Eftergydningsvand!A1" display="Eftergydningsvand"/>
    <hyperlink ref="D24" location="Kavent!A1" display="Kavent"/>
    <hyperlink ref="D6" location="'Ekstraktindhold efter gæring'!A1" display="Ekstraktindhold efter gæring"/>
    <hyperlink ref="D8" location="Forgæringsgrad!A1" display="Forgæringsgrad"/>
    <hyperlink ref="D10" location="Alkoholprocent!A1" display="Alkoholprocent"/>
    <hyperlink ref="D12" location="Sukkerdocering!A1" display="Sukkerdocering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19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4"/>
      <c r="B3" s="29" t="s">
        <v>52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3.5" thickBot="1">
      <c r="A15" s="4"/>
      <c r="B15" s="4" t="s">
        <v>50</v>
      </c>
      <c r="C15" s="1">
        <v>48</v>
      </c>
      <c r="D15" s="4"/>
      <c r="E15" s="4" t="s">
        <v>5</v>
      </c>
      <c r="F15" s="6">
        <f>C15/4</f>
        <v>12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3.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3.5" thickBot="1">
      <c r="A17" s="4"/>
      <c r="B17" s="4" t="s">
        <v>51</v>
      </c>
      <c r="C17" s="15">
        <v>0.72</v>
      </c>
      <c r="D17" s="4"/>
      <c r="E17" s="4" t="s">
        <v>53</v>
      </c>
      <c r="F17" s="14">
        <f>C15*C17</f>
        <v>34.56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3.5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3.5" thickBot="1">
      <c r="A19" s="4"/>
      <c r="B19" s="4" t="s">
        <v>4</v>
      </c>
      <c r="C19" s="14">
        <f>C15-F17</f>
        <v>13.439999999999998</v>
      </c>
      <c r="D19" s="4"/>
      <c r="E19" s="4" t="s">
        <v>50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17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29" t="s">
        <v>54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3.5" thickBot="1">
      <c r="A14" s="4"/>
      <c r="B14" s="4" t="s">
        <v>55</v>
      </c>
      <c r="C14" s="1">
        <v>56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3.5" thickBot="1">
      <c r="A16" s="4"/>
      <c r="B16" s="4" t="s">
        <v>56</v>
      </c>
      <c r="C16" s="1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3.5" thickBot="1">
      <c r="A18" s="4"/>
      <c r="B18" s="4" t="s">
        <v>4</v>
      </c>
      <c r="C18" s="3">
        <f>(C14-C16)/C14*100</f>
        <v>75</v>
      </c>
      <c r="D18" s="4"/>
      <c r="E18" s="4" t="s">
        <v>57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17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29" t="s">
        <v>59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3.5" thickBot="1">
      <c r="A14" s="4"/>
      <c r="B14" s="4" t="s">
        <v>55</v>
      </c>
      <c r="C14" s="1">
        <v>56</v>
      </c>
      <c r="D14" s="4"/>
      <c r="E14" s="4" t="s">
        <v>5</v>
      </c>
      <c r="F14" s="6">
        <f>C14/4</f>
        <v>14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3.5" thickBot="1">
      <c r="A16" s="4"/>
      <c r="B16" s="4" t="s">
        <v>56</v>
      </c>
      <c r="C16" s="1">
        <v>12</v>
      </c>
      <c r="D16" s="4"/>
      <c r="E16" s="4" t="s">
        <v>5</v>
      </c>
      <c r="F16" s="6">
        <f>C16/4</f>
        <v>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3.5" thickBot="1">
      <c r="A18" s="4"/>
      <c r="B18" s="4" t="s">
        <v>58</v>
      </c>
      <c r="C18" s="3">
        <f>(C14-C16)*0.132</f>
        <v>5.808</v>
      </c>
      <c r="D18" s="4"/>
      <c r="E18" s="4" t="s">
        <v>60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18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29" t="s">
        <v>69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20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"/>
      <c r="B3" s="29" t="s">
        <v>62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18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7"/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20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"/>
      <c r="B3" s="47"/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ht="15">
      <c r="B1" s="7" t="s">
        <v>14</v>
      </c>
    </row>
    <row r="2" ht="13.5" thickBot="1"/>
    <row r="3" spans="2:7" ht="12.75">
      <c r="B3" s="48"/>
      <c r="C3" s="49"/>
      <c r="D3" s="49"/>
      <c r="E3" s="49"/>
      <c r="F3" s="49"/>
      <c r="G3" s="50"/>
    </row>
    <row r="4" spans="2:7" ht="12.75">
      <c r="B4" s="51"/>
      <c r="C4" s="52"/>
      <c r="D4" s="52"/>
      <c r="E4" s="52"/>
      <c r="F4" s="52"/>
      <c r="G4" s="53"/>
    </row>
    <row r="5" spans="2:7" ht="12.75">
      <c r="B5" s="51"/>
      <c r="C5" s="52"/>
      <c r="D5" s="52"/>
      <c r="E5" s="52"/>
      <c r="F5" s="52"/>
      <c r="G5" s="53"/>
    </row>
    <row r="6" spans="2:7" ht="12.75">
      <c r="B6" s="51"/>
      <c r="C6" s="52"/>
      <c r="D6" s="52"/>
      <c r="E6" s="52"/>
      <c r="F6" s="52"/>
      <c r="G6" s="53"/>
    </row>
    <row r="7" spans="2:7" ht="12.75">
      <c r="B7" s="51"/>
      <c r="C7" s="52"/>
      <c r="D7" s="52"/>
      <c r="E7" s="52"/>
      <c r="F7" s="52"/>
      <c r="G7" s="53"/>
    </row>
    <row r="8" spans="2:7" ht="12.75">
      <c r="B8" s="51"/>
      <c r="C8" s="52"/>
      <c r="D8" s="52"/>
      <c r="E8" s="52"/>
      <c r="F8" s="52"/>
      <c r="G8" s="53"/>
    </row>
    <row r="9" spans="2:7" ht="12.75">
      <c r="B9" s="51"/>
      <c r="C9" s="52"/>
      <c r="D9" s="52"/>
      <c r="E9" s="52"/>
      <c r="F9" s="52"/>
      <c r="G9" s="53"/>
    </row>
    <row r="10" spans="2:7" ht="12.75">
      <c r="B10" s="51"/>
      <c r="C10" s="52"/>
      <c r="D10" s="52"/>
      <c r="E10" s="52"/>
      <c r="F10" s="52"/>
      <c r="G10" s="53"/>
    </row>
    <row r="11" spans="2:7" ht="24" customHeight="1">
      <c r="B11" s="51"/>
      <c r="C11" s="52"/>
      <c r="D11" s="52"/>
      <c r="E11" s="52"/>
      <c r="F11" s="52"/>
      <c r="G11" s="53"/>
    </row>
    <row r="12" spans="2:7" ht="30" customHeight="1" thickBot="1">
      <c r="B12" s="54"/>
      <c r="C12" s="55"/>
      <c r="D12" s="55"/>
      <c r="E12" s="55"/>
      <c r="F12" s="55"/>
      <c r="G12" s="56"/>
    </row>
  </sheetData>
  <sheetProtection password="CCAC" sheet="1" objects="1" scenarios="1"/>
  <mergeCells count="1">
    <mergeCell ref="B3:G12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ht="15">
      <c r="B1" s="7" t="s">
        <v>14</v>
      </c>
    </row>
    <row r="2" ht="13.5" thickBot="1"/>
    <row r="3" spans="2:7" ht="12.75">
      <c r="B3" s="48"/>
      <c r="C3" s="49"/>
      <c r="D3" s="49"/>
      <c r="E3" s="49"/>
      <c r="F3" s="49"/>
      <c r="G3" s="50"/>
    </row>
    <row r="4" spans="2:7" ht="12.75">
      <c r="B4" s="51"/>
      <c r="C4" s="52"/>
      <c r="D4" s="52"/>
      <c r="E4" s="52"/>
      <c r="F4" s="52"/>
      <c r="G4" s="53"/>
    </row>
    <row r="5" spans="2:7" ht="12.75">
      <c r="B5" s="51"/>
      <c r="C5" s="52"/>
      <c r="D5" s="52"/>
      <c r="E5" s="52"/>
      <c r="F5" s="52"/>
      <c r="G5" s="53"/>
    </row>
    <row r="6" spans="2:7" ht="12.75">
      <c r="B6" s="51"/>
      <c r="C6" s="52"/>
      <c r="D6" s="52"/>
      <c r="E6" s="52"/>
      <c r="F6" s="52"/>
      <c r="G6" s="53"/>
    </row>
    <row r="7" spans="2:7" ht="12.75">
      <c r="B7" s="51"/>
      <c r="C7" s="52"/>
      <c r="D7" s="52"/>
      <c r="E7" s="52"/>
      <c r="F7" s="52"/>
      <c r="G7" s="53"/>
    </row>
    <row r="8" spans="2:7" ht="12.75">
      <c r="B8" s="51"/>
      <c r="C8" s="52"/>
      <c r="D8" s="52"/>
      <c r="E8" s="52"/>
      <c r="F8" s="52"/>
      <c r="G8" s="53"/>
    </row>
    <row r="9" spans="2:7" ht="12.75">
      <c r="B9" s="51"/>
      <c r="C9" s="52"/>
      <c r="D9" s="52"/>
      <c r="E9" s="52"/>
      <c r="F9" s="52"/>
      <c r="G9" s="53"/>
    </row>
    <row r="10" spans="2:7" ht="12.75">
      <c r="B10" s="51"/>
      <c r="C10" s="52"/>
      <c r="D10" s="52"/>
      <c r="E10" s="52"/>
      <c r="F10" s="52"/>
      <c r="G10" s="53"/>
    </row>
    <row r="11" spans="2:7" ht="24" customHeight="1">
      <c r="B11" s="51"/>
      <c r="C11" s="52"/>
      <c r="D11" s="52"/>
      <c r="E11" s="52"/>
      <c r="F11" s="52"/>
      <c r="G11" s="53"/>
    </row>
    <row r="12" spans="2:7" ht="30" customHeight="1" thickBot="1">
      <c r="B12" s="54"/>
      <c r="C12" s="55"/>
      <c r="D12" s="55"/>
      <c r="E12" s="55"/>
      <c r="F12" s="55"/>
      <c r="G12" s="56"/>
    </row>
  </sheetData>
  <sheetProtection password="CCAC" sheet="1" objects="1" scenarios="1"/>
  <mergeCells count="1">
    <mergeCell ref="B3:G12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ht="15">
      <c r="B1" s="7" t="s">
        <v>14</v>
      </c>
    </row>
    <row r="2" ht="13.5" thickBot="1"/>
    <row r="3" spans="2:7" ht="12.75">
      <c r="B3" s="48"/>
      <c r="C3" s="49"/>
      <c r="D3" s="49"/>
      <c r="E3" s="49"/>
      <c r="F3" s="49"/>
      <c r="G3" s="50"/>
    </row>
    <row r="4" spans="2:7" ht="12.75">
      <c r="B4" s="51"/>
      <c r="C4" s="52"/>
      <c r="D4" s="52"/>
      <c r="E4" s="52"/>
      <c r="F4" s="52"/>
      <c r="G4" s="53"/>
    </row>
    <row r="5" spans="2:7" ht="12.75">
      <c r="B5" s="51"/>
      <c r="C5" s="52"/>
      <c r="D5" s="52"/>
      <c r="E5" s="52"/>
      <c r="F5" s="52"/>
      <c r="G5" s="53"/>
    </row>
    <row r="6" spans="2:7" ht="12.75">
      <c r="B6" s="51"/>
      <c r="C6" s="52"/>
      <c r="D6" s="52"/>
      <c r="E6" s="52"/>
      <c r="F6" s="52"/>
      <c r="G6" s="53"/>
    </row>
    <row r="7" spans="2:7" ht="12.75">
      <c r="B7" s="51"/>
      <c r="C7" s="52"/>
      <c r="D7" s="52"/>
      <c r="E7" s="52"/>
      <c r="F7" s="52"/>
      <c r="G7" s="53"/>
    </row>
    <row r="8" spans="2:7" ht="12.75">
      <c r="B8" s="51"/>
      <c r="C8" s="52"/>
      <c r="D8" s="52"/>
      <c r="E8" s="52"/>
      <c r="F8" s="52"/>
      <c r="G8" s="53"/>
    </row>
    <row r="9" spans="2:7" ht="12.75">
      <c r="B9" s="51"/>
      <c r="C9" s="52"/>
      <c r="D9" s="52"/>
      <c r="E9" s="52"/>
      <c r="F9" s="52"/>
      <c r="G9" s="53"/>
    </row>
    <row r="10" spans="2:7" ht="12.75">
      <c r="B10" s="51"/>
      <c r="C10" s="52"/>
      <c r="D10" s="52"/>
      <c r="E10" s="52"/>
      <c r="F10" s="52"/>
      <c r="G10" s="53"/>
    </row>
    <row r="11" spans="2:7" ht="24" customHeight="1">
      <c r="B11" s="51"/>
      <c r="C11" s="52"/>
      <c r="D11" s="52"/>
      <c r="E11" s="52"/>
      <c r="F11" s="52"/>
      <c r="G11" s="53"/>
    </row>
    <row r="12" spans="2:7" ht="30" customHeight="1" thickBot="1">
      <c r="B12" s="54"/>
      <c r="C12" s="55"/>
      <c r="D12" s="55"/>
      <c r="E12" s="55"/>
      <c r="F12" s="55"/>
      <c r="G12" s="56"/>
    </row>
  </sheetData>
  <sheetProtection password="CCAC" sheet="1" objects="1" scenarios="1"/>
  <mergeCells count="1">
    <mergeCell ref="B3:G1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18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2.75">
      <c r="A3" s="4"/>
      <c r="B3" s="29" t="s">
        <v>64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13.5" thickBot="1">
      <c r="A14" s="4"/>
      <c r="B14" s="4" t="s">
        <v>5</v>
      </c>
      <c r="C14" s="1">
        <v>14</v>
      </c>
      <c r="D14" s="4"/>
      <c r="E14" s="10" t="s">
        <v>0</v>
      </c>
      <c r="F14" s="2">
        <f>C14*4</f>
        <v>56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8" ht="13.5" thickBot="1">
      <c r="A16" s="4"/>
      <c r="B16" s="4" t="s">
        <v>1</v>
      </c>
      <c r="C16" s="1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18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</row>
    <row r="18" spans="1:18" ht="13.5" thickBot="1">
      <c r="A18" s="4"/>
      <c r="B18" s="4" t="s">
        <v>2</v>
      </c>
      <c r="C18" s="1">
        <v>300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19" spans="1:18" ht="13.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</row>
    <row r="20" spans="1:18" ht="13.5" thickBot="1">
      <c r="A20" s="4"/>
      <c r="B20" s="4" t="s">
        <v>3</v>
      </c>
      <c r="C20" s="1">
        <v>0.75</v>
      </c>
      <c r="D20" s="4"/>
      <c r="E20" s="4" t="s">
        <v>8</v>
      </c>
      <c r="F20" s="4"/>
      <c r="G20" s="9" t="s">
        <v>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1:1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</row>
    <row r="22" spans="1:18" ht="13.5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</row>
    <row r="23" spans="1:18" ht="13.5" thickBot="1">
      <c r="A23" s="4"/>
      <c r="B23" s="4" t="s">
        <v>4</v>
      </c>
      <c r="C23" s="3">
        <f>(F14*C16)/(C18*C20)</f>
        <v>9.955555555555556</v>
      </c>
      <c r="D23" s="4"/>
      <c r="E23" s="4" t="s">
        <v>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</sheetData>
  <sheetProtection password="CCAC" sheet="1" objects="1" scenarios="1"/>
  <mergeCells count="1">
    <mergeCell ref="B3:G12"/>
  </mergeCells>
  <hyperlinks>
    <hyperlink ref="B1" location="Hovedmenu!A1" display="Tilbage til menuen"/>
    <hyperlink ref="G20" location="Bryghusudbytte!A1" display="Bryghusudbytt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ht="15">
      <c r="B1" s="7" t="s">
        <v>14</v>
      </c>
    </row>
    <row r="2" ht="13.5" thickBot="1"/>
    <row r="3" spans="2:7" ht="12.75">
      <c r="B3" s="48"/>
      <c r="C3" s="49"/>
      <c r="D3" s="49"/>
      <c r="E3" s="49"/>
      <c r="F3" s="49"/>
      <c r="G3" s="50"/>
    </row>
    <row r="4" spans="2:7" ht="12.75">
      <c r="B4" s="51"/>
      <c r="C4" s="52"/>
      <c r="D4" s="52"/>
      <c r="E4" s="52"/>
      <c r="F4" s="52"/>
      <c r="G4" s="53"/>
    </row>
    <row r="5" spans="2:7" ht="12.75">
      <c r="B5" s="51"/>
      <c r="C5" s="52"/>
      <c r="D5" s="52"/>
      <c r="E5" s="52"/>
      <c r="F5" s="52"/>
      <c r="G5" s="53"/>
    </row>
    <row r="6" spans="2:7" ht="12.75">
      <c r="B6" s="51"/>
      <c r="C6" s="52"/>
      <c r="D6" s="52"/>
      <c r="E6" s="52"/>
      <c r="F6" s="52"/>
      <c r="G6" s="53"/>
    </row>
    <row r="7" spans="2:7" ht="12.75">
      <c r="B7" s="51"/>
      <c r="C7" s="52"/>
      <c r="D7" s="52"/>
      <c r="E7" s="52"/>
      <c r="F7" s="52"/>
      <c r="G7" s="53"/>
    </row>
    <row r="8" spans="2:7" ht="12.75">
      <c r="B8" s="51"/>
      <c r="C8" s="52"/>
      <c r="D8" s="52"/>
      <c r="E8" s="52"/>
      <c r="F8" s="52"/>
      <c r="G8" s="53"/>
    </row>
    <row r="9" spans="2:7" ht="12.75">
      <c r="B9" s="51"/>
      <c r="C9" s="52"/>
      <c r="D9" s="52"/>
      <c r="E9" s="52"/>
      <c r="F9" s="52"/>
      <c r="G9" s="53"/>
    </row>
    <row r="10" spans="2:7" ht="12.75">
      <c r="B10" s="51"/>
      <c r="C10" s="52"/>
      <c r="D10" s="52"/>
      <c r="E10" s="52"/>
      <c r="F10" s="52"/>
      <c r="G10" s="53"/>
    </row>
    <row r="11" spans="2:7" ht="24" customHeight="1">
      <c r="B11" s="51"/>
      <c r="C11" s="52"/>
      <c r="D11" s="52"/>
      <c r="E11" s="52"/>
      <c r="F11" s="52"/>
      <c r="G11" s="53"/>
    </row>
    <row r="12" spans="2:7" ht="30" customHeight="1" thickBot="1">
      <c r="B12" s="54"/>
      <c r="C12" s="55"/>
      <c r="D12" s="55"/>
      <c r="E12" s="55"/>
      <c r="F12" s="55"/>
      <c r="G12" s="56"/>
    </row>
  </sheetData>
  <sheetProtection password="CCAC" sheet="1" objects="1" scenarios="1"/>
  <mergeCells count="1">
    <mergeCell ref="B3:G1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9.140625" style="19" customWidth="1"/>
    <col min="2" max="2" width="18.140625" style="19" customWidth="1"/>
    <col min="3" max="3" width="9.421875" style="19" customWidth="1"/>
    <col min="4" max="4" width="3.140625" style="19" customWidth="1"/>
    <col min="5" max="5" width="10.421875" style="19" customWidth="1"/>
    <col min="6" max="6" width="12.8515625" style="19" customWidth="1"/>
    <col min="7" max="7" width="14.00390625" style="19" customWidth="1"/>
    <col min="8" max="8" width="1.421875" style="19" customWidth="1"/>
    <col min="9" max="9" width="9.140625" style="19" customWidth="1"/>
    <col min="10" max="10" width="1.421875" style="19" customWidth="1"/>
    <col min="11" max="11" width="7.7109375" style="19" customWidth="1"/>
    <col min="12" max="12" width="1.421875" style="19" customWidth="1"/>
    <col min="13" max="13" width="9.140625" style="19" customWidth="1"/>
    <col min="14" max="14" width="1.7109375" style="19" customWidth="1"/>
    <col min="15" max="16384" width="9.140625" style="19" customWidth="1"/>
  </cols>
  <sheetData>
    <row r="1" spans="1:20" ht="12.75">
      <c r="A1" s="18"/>
      <c r="B1" s="9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2.75" customHeight="1">
      <c r="A3" s="18"/>
      <c r="B3" s="38" t="s">
        <v>70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18"/>
      <c r="O3" s="18"/>
      <c r="P3" s="18"/>
      <c r="Q3" s="18"/>
      <c r="R3" s="18"/>
      <c r="S3" s="18"/>
      <c r="T3" s="18"/>
    </row>
    <row r="4" spans="1:20" ht="12.75">
      <c r="A4" s="18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18"/>
      <c r="O4" s="18"/>
      <c r="P4" s="18"/>
      <c r="Q4" s="18"/>
      <c r="R4" s="18"/>
      <c r="S4" s="18"/>
      <c r="T4" s="18"/>
    </row>
    <row r="5" spans="1:20" ht="12.75">
      <c r="A5" s="18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18"/>
      <c r="O5" s="18"/>
      <c r="P5" s="18"/>
      <c r="Q5" s="18"/>
      <c r="R5" s="18"/>
      <c r="S5" s="18"/>
      <c r="T5" s="18"/>
    </row>
    <row r="6" spans="1:20" ht="12.75">
      <c r="A6" s="1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18"/>
      <c r="O6" s="18"/>
      <c r="P6" s="18"/>
      <c r="Q6" s="18"/>
      <c r="R6" s="18"/>
      <c r="S6" s="18"/>
      <c r="T6" s="18"/>
    </row>
    <row r="7" spans="1:20" ht="12.75">
      <c r="A7" s="1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18"/>
      <c r="O7" s="18"/>
      <c r="P7" s="18"/>
      <c r="Q7" s="18"/>
      <c r="R7" s="18"/>
      <c r="S7" s="18"/>
      <c r="T7" s="18"/>
    </row>
    <row r="8" spans="1:20" ht="12.75">
      <c r="A8" s="18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18"/>
      <c r="O8" s="18"/>
      <c r="P8" s="18"/>
      <c r="Q8" s="18"/>
      <c r="R8" s="18"/>
      <c r="S8" s="18"/>
      <c r="T8" s="18"/>
    </row>
    <row r="9" spans="1:20" ht="12.75">
      <c r="A9" s="18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18"/>
      <c r="O9" s="18"/>
      <c r="P9" s="18"/>
      <c r="Q9" s="18"/>
      <c r="R9" s="18"/>
      <c r="S9" s="18"/>
      <c r="T9" s="18"/>
    </row>
    <row r="10" spans="1:20" ht="12.75">
      <c r="A10" s="18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18"/>
      <c r="O10" s="18"/>
      <c r="P10" s="18"/>
      <c r="Q10" s="18"/>
      <c r="R10" s="18"/>
      <c r="S10" s="18"/>
      <c r="T10" s="18"/>
    </row>
    <row r="11" spans="1:20" ht="24" customHeight="1">
      <c r="A11" s="1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18"/>
      <c r="O11" s="18"/>
      <c r="P11" s="18"/>
      <c r="Q11" s="18"/>
      <c r="R11" s="18"/>
      <c r="S11" s="18"/>
      <c r="T11" s="18"/>
    </row>
    <row r="12" spans="1:20" ht="30" customHeight="1" thickBot="1">
      <c r="A12" s="18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18"/>
      <c r="O12" s="18"/>
      <c r="P12" s="18"/>
      <c r="Q12" s="18"/>
      <c r="R12" s="18"/>
      <c r="S12" s="18"/>
      <c r="T12" s="18"/>
    </row>
    <row r="13" spans="1:20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3.5" thickBot="1">
      <c r="A14" s="18"/>
      <c r="B14" s="18"/>
      <c r="C14" s="18"/>
      <c r="D14" s="18"/>
      <c r="E14" s="18"/>
      <c r="F14" s="18"/>
      <c r="G14" s="20" t="s">
        <v>76</v>
      </c>
      <c r="H14" s="18"/>
      <c r="I14" s="20" t="s">
        <v>77</v>
      </c>
      <c r="J14" s="18"/>
      <c r="K14" s="18"/>
      <c r="L14" s="18"/>
      <c r="M14" s="20" t="s">
        <v>20</v>
      </c>
      <c r="N14" s="18"/>
      <c r="O14" s="18"/>
      <c r="P14" s="18"/>
      <c r="Q14" s="18"/>
      <c r="R14" s="18"/>
      <c r="S14" s="18"/>
      <c r="T14" s="18"/>
    </row>
    <row r="15" spans="1:20" ht="13.5" thickBot="1">
      <c r="A15" s="18"/>
      <c r="B15" s="18" t="s">
        <v>18</v>
      </c>
      <c r="C15" s="2">
        <f>I15+I17+I19+I21+I23</f>
        <v>8.1</v>
      </c>
      <c r="D15" s="18"/>
      <c r="E15" s="18"/>
      <c r="F15" s="18" t="s">
        <v>71</v>
      </c>
      <c r="G15" s="17" t="s">
        <v>78</v>
      </c>
      <c r="H15" s="18"/>
      <c r="I15" s="1">
        <v>6.8</v>
      </c>
      <c r="J15" s="18"/>
      <c r="K15" s="21">
        <f>I15/C$15</f>
        <v>0.8395061728395062</v>
      </c>
      <c r="L15" s="18"/>
      <c r="M15" s="1">
        <v>6</v>
      </c>
      <c r="N15" s="18"/>
      <c r="O15" s="16">
        <f>K15*M15</f>
        <v>5.037037037037037</v>
      </c>
      <c r="P15" s="18"/>
      <c r="Q15" s="18"/>
      <c r="R15" s="18"/>
      <c r="S15" s="18"/>
      <c r="T15" s="18"/>
    </row>
    <row r="16" spans="1:20" ht="13.5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3.5" thickBot="1">
      <c r="A17" s="18"/>
      <c r="B17" s="18" t="s">
        <v>5</v>
      </c>
      <c r="C17" s="1">
        <v>14</v>
      </c>
      <c r="D17" s="18"/>
      <c r="E17" s="18"/>
      <c r="F17" s="18" t="s">
        <v>72</v>
      </c>
      <c r="G17" s="17" t="s">
        <v>79</v>
      </c>
      <c r="H17" s="18"/>
      <c r="I17" s="1">
        <v>1.2</v>
      </c>
      <c r="J17" s="18"/>
      <c r="K17" s="21">
        <f>I17/C$15</f>
        <v>0.14814814814814814</v>
      </c>
      <c r="L17" s="18"/>
      <c r="M17" s="1">
        <v>25</v>
      </c>
      <c r="N17" s="18"/>
      <c r="O17" s="16">
        <f>K17*M17</f>
        <v>3.7037037037037033</v>
      </c>
      <c r="P17" s="18"/>
      <c r="Q17" s="18"/>
      <c r="R17" s="18"/>
      <c r="S17" s="18"/>
      <c r="T17" s="18"/>
    </row>
    <row r="18" spans="1:20" ht="13.5" thickBo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3.5" thickBot="1">
      <c r="A19" s="18"/>
      <c r="B19" s="22" t="s">
        <v>0</v>
      </c>
      <c r="C19" s="2">
        <f>C17*4</f>
        <v>56</v>
      </c>
      <c r="D19" s="18"/>
      <c r="E19" s="18"/>
      <c r="F19" s="18" t="s">
        <v>73</v>
      </c>
      <c r="G19" s="17" t="s">
        <v>80</v>
      </c>
      <c r="H19" s="18"/>
      <c r="I19" s="1">
        <v>0.1</v>
      </c>
      <c r="J19" s="18"/>
      <c r="K19" s="21">
        <f>I19/C$15</f>
        <v>0.01234567901234568</v>
      </c>
      <c r="L19" s="18"/>
      <c r="M19" s="1">
        <v>1500</v>
      </c>
      <c r="N19" s="18"/>
      <c r="O19" s="16">
        <f>K19*M19</f>
        <v>18.51851851851852</v>
      </c>
      <c r="P19" s="18"/>
      <c r="Q19" s="18"/>
      <c r="R19" s="18"/>
      <c r="S19" s="18"/>
      <c r="T19" s="18"/>
    </row>
    <row r="20" spans="1:20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3.5" thickBot="1">
      <c r="A21" s="18"/>
      <c r="B21" s="18" t="s">
        <v>16</v>
      </c>
      <c r="C21" s="2">
        <v>34.3</v>
      </c>
      <c r="D21" s="18"/>
      <c r="E21" s="18" t="s">
        <v>17</v>
      </c>
      <c r="F21" s="18" t="s">
        <v>74</v>
      </c>
      <c r="G21" s="17"/>
      <c r="H21" s="18"/>
      <c r="I21" s="1"/>
      <c r="J21" s="18"/>
      <c r="K21" s="21">
        <f>I21/C$15</f>
        <v>0</v>
      </c>
      <c r="L21" s="18"/>
      <c r="M21" s="1"/>
      <c r="N21" s="18"/>
      <c r="O21" s="16">
        <f>K21*M21</f>
        <v>0</v>
      </c>
      <c r="P21" s="18"/>
      <c r="Q21" s="18"/>
      <c r="R21" s="18"/>
      <c r="S21" s="18"/>
      <c r="T21" s="18"/>
    </row>
    <row r="22" spans="1:20" ht="13.5" thickBo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3.5" thickBot="1">
      <c r="A23" s="18"/>
      <c r="B23" s="18" t="s">
        <v>19</v>
      </c>
      <c r="C23" s="23">
        <f>O15+O17+O19+O21+O23</f>
        <v>27.25925925925926</v>
      </c>
      <c r="D23" s="18"/>
      <c r="E23" s="18"/>
      <c r="F23" s="18" t="s">
        <v>75</v>
      </c>
      <c r="G23" s="17"/>
      <c r="H23" s="18"/>
      <c r="I23" s="1"/>
      <c r="J23" s="18"/>
      <c r="K23" s="21">
        <f>I23/C$15</f>
        <v>0</v>
      </c>
      <c r="L23" s="18"/>
      <c r="M23" s="1"/>
      <c r="N23" s="18"/>
      <c r="O23" s="16">
        <f>K23*M23</f>
        <v>0</v>
      </c>
      <c r="P23" s="18"/>
      <c r="Q23" s="18"/>
      <c r="R23" s="18"/>
      <c r="S23" s="18"/>
      <c r="T23" s="18"/>
    </row>
    <row r="24" spans="1:20" ht="13.5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3.5" thickBot="1">
      <c r="A25" s="18"/>
      <c r="B25" s="18" t="s">
        <v>4</v>
      </c>
      <c r="C25" s="16">
        <f>(C19/C21)*C23</f>
        <v>44.50491307634165</v>
      </c>
      <c r="D25" s="18"/>
      <c r="E25" s="18" t="s">
        <v>20</v>
      </c>
      <c r="F25" s="18"/>
      <c r="G25" s="18"/>
      <c r="H25" s="18"/>
      <c r="I25" s="18"/>
      <c r="J25" s="18"/>
      <c r="K25" s="24"/>
      <c r="L25" s="18"/>
      <c r="M25" s="18"/>
      <c r="N25" s="18"/>
      <c r="O25" s="25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</sheetData>
  <sheetProtection password="CCAC" sheet="1" objects="1" scenarios="1"/>
  <mergeCells count="1">
    <mergeCell ref="B3:M12"/>
  </mergeCells>
  <hyperlinks>
    <hyperlink ref="B1" location="Hovedmenu!A1" display="Tilbage til menuen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21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4"/>
      <c r="B3" s="29" t="s">
        <v>23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thickBot="1">
      <c r="A14" s="4"/>
      <c r="B14" s="4" t="s">
        <v>24</v>
      </c>
      <c r="C14" s="1">
        <v>50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3.5" thickBot="1">
      <c r="A16" s="4"/>
      <c r="B16" s="4" t="s">
        <v>25</v>
      </c>
      <c r="C16" s="1">
        <v>5.7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3.5" thickBot="1">
      <c r="A18" s="4"/>
      <c r="B18" s="4" t="s">
        <v>27</v>
      </c>
      <c r="C18" s="1">
        <v>4.8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3.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3.5" thickBot="1">
      <c r="A20" s="4"/>
      <c r="B20" s="4" t="s">
        <v>4</v>
      </c>
      <c r="C20" s="3">
        <f>(C14*C16)/C18</f>
        <v>59.375</v>
      </c>
      <c r="D20" s="4"/>
      <c r="E20" s="12" t="s">
        <v>26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18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29" t="s">
        <v>65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3.5" thickBot="1">
      <c r="A15" s="4"/>
      <c r="B15" s="4" t="s">
        <v>29</v>
      </c>
      <c r="C15" s="1">
        <v>50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3.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3.5" thickBot="1">
      <c r="A17" s="4"/>
      <c r="B17" s="4" t="s">
        <v>30</v>
      </c>
      <c r="C17" s="1">
        <v>25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3.5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3.5" thickBot="1">
      <c r="A19" s="4"/>
      <c r="B19" s="4" t="s">
        <v>31</v>
      </c>
      <c r="C19" s="1">
        <v>40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3.5" thickBot="1">
      <c r="A21" s="4"/>
      <c r="B21" s="4" t="s">
        <v>4</v>
      </c>
      <c r="C21" s="6">
        <f>(C15/C17)*C19</f>
        <v>80</v>
      </c>
      <c r="D21" s="4"/>
      <c r="E21" s="4" t="s">
        <v>29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18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29" t="s">
        <v>66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 thickBot="1">
      <c r="A14" s="4"/>
      <c r="B14" s="4" t="s">
        <v>33</v>
      </c>
      <c r="C14" s="1">
        <v>40</v>
      </c>
      <c r="D14" s="4"/>
      <c r="E14" s="4"/>
      <c r="F14" s="4" t="s">
        <v>36</v>
      </c>
      <c r="G14" s="2">
        <v>10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3.5" thickBot="1">
      <c r="A16" s="4"/>
      <c r="B16" s="4" t="s">
        <v>34</v>
      </c>
      <c r="C16" s="1">
        <v>34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3.5" thickBot="1">
      <c r="A18" s="4"/>
      <c r="B18" s="4" t="s">
        <v>35</v>
      </c>
      <c r="C18" s="1">
        <v>30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3.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thickBot="1">
      <c r="A20" s="4"/>
      <c r="B20" s="4" t="s">
        <v>37</v>
      </c>
      <c r="C20" s="1">
        <v>5.7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3.5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3.5" thickBot="1">
      <c r="A22" s="4"/>
      <c r="B22" s="4" t="s">
        <v>4</v>
      </c>
      <c r="C22" s="16">
        <f>(C14*C16*G14)/(C18*C20)</f>
        <v>79.53216374269006</v>
      </c>
      <c r="D22" s="4"/>
      <c r="E22" s="4" t="s">
        <v>29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18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29" t="s">
        <v>67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 thickBot="1">
      <c r="A14" s="4"/>
      <c r="B14" s="4" t="s">
        <v>39</v>
      </c>
      <c r="C14" s="1">
        <v>50</v>
      </c>
      <c r="D14" s="4"/>
      <c r="E14" s="4"/>
      <c r="F14" s="4" t="s">
        <v>36</v>
      </c>
      <c r="G14" s="6">
        <v>10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3.5" thickBot="1">
      <c r="A16" s="4"/>
      <c r="B16" s="4" t="s">
        <v>35</v>
      </c>
      <c r="C16" s="1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3.5" thickBot="1">
      <c r="A18" s="4"/>
      <c r="B18" s="4" t="s">
        <v>40</v>
      </c>
      <c r="C18" s="1">
        <v>5.7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3.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thickBot="1">
      <c r="A20" s="4"/>
      <c r="B20" s="4" t="s">
        <v>33</v>
      </c>
      <c r="C20" s="1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3.5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3.5" thickBot="1">
      <c r="A22" s="4"/>
      <c r="B22" s="4" t="s">
        <v>4</v>
      </c>
      <c r="C22" s="6">
        <f>(C14*C16*C18)/(C20*G14)</f>
        <v>21.375</v>
      </c>
      <c r="D22" s="4"/>
      <c r="E22" s="4" t="s">
        <v>34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6.7109375" style="0" customWidth="1"/>
  </cols>
  <sheetData>
    <row r="1" spans="1:17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29" t="s">
        <v>68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3.5" thickBot="1">
      <c r="A14" s="4"/>
      <c r="B14" s="4" t="s">
        <v>43</v>
      </c>
      <c r="C14" s="1">
        <v>40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3.5" thickBot="1">
      <c r="A16" s="4"/>
      <c r="B16" s="4" t="s">
        <v>47</v>
      </c>
      <c r="C16" s="1">
        <v>10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3.5" thickBot="1">
      <c r="A18" s="4"/>
      <c r="B18" s="4" t="s">
        <v>44</v>
      </c>
      <c r="C18" s="2">
        <f>C16*3</f>
        <v>30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3.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3.5" thickBot="1">
      <c r="A20" s="4"/>
      <c r="B20" s="4" t="s">
        <v>45</v>
      </c>
      <c r="C20" s="2">
        <f>C16</f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3.5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3.5" thickBot="1">
      <c r="A22" s="4"/>
      <c r="B22" s="4" t="s">
        <v>4</v>
      </c>
      <c r="C22" s="6">
        <f>C14-(C18-C20)</f>
        <v>20</v>
      </c>
      <c r="D22" s="4"/>
      <c r="E22" s="4" t="s">
        <v>46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</sheetData>
  <sheetProtection password="CCAC" sheet="1" objects="1" scenarios="1"/>
  <mergeCells count="1">
    <mergeCell ref="B3:G12"/>
  </mergeCells>
  <hyperlinks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140625" style="0" customWidth="1"/>
    <col min="3" max="3" width="9.421875" style="0" customWidth="1"/>
    <col min="4" max="4" width="3.140625" style="0" customWidth="1"/>
    <col min="5" max="5" width="8.7109375" style="0" customWidth="1"/>
    <col min="7" max="7" width="15.421875" style="0" customWidth="1"/>
  </cols>
  <sheetData>
    <row r="1" spans="1:27" ht="12.75">
      <c r="A1" s="4"/>
      <c r="B1" s="9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>
      <c r="A3" s="4"/>
      <c r="B3" s="29" t="s">
        <v>15</v>
      </c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4"/>
      <c r="B4" s="32"/>
      <c r="C4" s="33"/>
      <c r="D4" s="33"/>
      <c r="E4" s="33"/>
      <c r="F4" s="33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4"/>
      <c r="B5" s="32"/>
      <c r="C5" s="33"/>
      <c r="D5" s="33"/>
      <c r="E5" s="33"/>
      <c r="F5" s="33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32"/>
      <c r="C6" s="33"/>
      <c r="D6" s="33"/>
      <c r="E6" s="33"/>
      <c r="F6" s="33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4"/>
      <c r="B7" s="32"/>
      <c r="C7" s="33"/>
      <c r="D7" s="33"/>
      <c r="E7" s="33"/>
      <c r="F7" s="33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4"/>
      <c r="B8" s="32"/>
      <c r="C8" s="33"/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4"/>
      <c r="B9" s="32"/>
      <c r="C9" s="33"/>
      <c r="D9" s="33"/>
      <c r="E9" s="33"/>
      <c r="F9" s="33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>
      <c r="A10" s="4"/>
      <c r="B10" s="32"/>
      <c r="C10" s="33"/>
      <c r="D10" s="33"/>
      <c r="E10" s="33"/>
      <c r="F10" s="33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4" customHeight="1">
      <c r="A11" s="4"/>
      <c r="B11" s="32"/>
      <c r="C11" s="33"/>
      <c r="D11" s="33"/>
      <c r="E11" s="33"/>
      <c r="F11" s="33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30" customHeight="1" thickBot="1">
      <c r="A12" s="4"/>
      <c r="B12" s="35"/>
      <c r="C12" s="36"/>
      <c r="D12" s="36"/>
      <c r="E12" s="36"/>
      <c r="F12" s="36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3.5" thickBot="1">
      <c r="A14" s="4"/>
      <c r="B14" s="4" t="s">
        <v>5</v>
      </c>
      <c r="C14" s="1">
        <v>14</v>
      </c>
      <c r="D14" s="4"/>
      <c r="E14" s="11" t="s">
        <v>0</v>
      </c>
      <c r="F14" s="1">
        <f>C14*4</f>
        <v>56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3.5" thickBot="1">
      <c r="A16" s="4"/>
      <c r="B16" s="4" t="s">
        <v>10</v>
      </c>
      <c r="C16" s="1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3.5" thickBot="1">
      <c r="A18" s="4"/>
      <c r="B18" s="4" t="s">
        <v>11</v>
      </c>
      <c r="C18" s="1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3.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3.5" thickBot="1">
      <c r="A20" s="4"/>
      <c r="B20" s="4" t="s">
        <v>12</v>
      </c>
      <c r="C20" s="1">
        <v>300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3.5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3.5" thickBot="1">
      <c r="A22" s="4"/>
      <c r="B22" s="4" t="s">
        <v>4</v>
      </c>
      <c r="C22" s="13">
        <f>(F14*C16)/(C18*C20)</f>
        <v>0.7466666666666667</v>
      </c>
      <c r="D22" s="4"/>
      <c r="E22" s="4" t="s">
        <v>13</v>
      </c>
      <c r="F22" s="4"/>
      <c r="G22" s="9" t="s">
        <v>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sheetProtection password="CCAC" sheet="1" objects="1" scenarios="1"/>
  <mergeCells count="1">
    <mergeCell ref="B3:G12"/>
  </mergeCells>
  <hyperlinks>
    <hyperlink ref="G22" location="Maltdosering!A1" display="Maltdosering"/>
    <hyperlink ref="B1" location="Hovedmenu!A1" display="Tilbage til menuen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AMUSYD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bo-uv</dc:creator>
  <cp:keywords/>
  <dc:description/>
  <cp:lastModifiedBy>Jakob</cp:lastModifiedBy>
  <dcterms:created xsi:type="dcterms:W3CDTF">2007-06-01T06:23:14Z</dcterms:created>
  <dcterms:modified xsi:type="dcterms:W3CDTF">2012-04-08T08:50:45Z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